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wedenwaterresearch-my.sharepoint.com/personal/emma_faltstrom_swrab_se/Documents/FanpLESStic/WP 2/2.3/Modell/Calculation tool/"/>
    </mc:Choice>
  </mc:AlternateContent>
  <xr:revisionPtr revIDLastSave="1" documentId="8_{A788166B-21D1-4452-8887-158514387753}" xr6:coauthVersionLast="47" xr6:coauthVersionMax="47" xr10:uidLastSave="{C7800C70-7E1C-45F8-B461-20764B13640D}"/>
  <bookViews>
    <workbookView xWindow="28680" yWindow="-120" windowWidth="29040" windowHeight="15840" activeTab="1" xr2:uid="{165B523C-6E32-4D36-8AA4-A74279B55C43}"/>
  </bookViews>
  <sheets>
    <sheet name="To wastewater" sheetId="2" r:id="rId1"/>
    <sheet name="To stormwater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7" l="1"/>
  <c r="H16" i="7"/>
  <c r="I13" i="7"/>
  <c r="H13" i="7"/>
  <c r="B89" i="7"/>
  <c r="C61" i="7"/>
  <c r="B13" i="2"/>
  <c r="B15" i="2" s="1"/>
  <c r="D79" i="7"/>
  <c r="D83" i="7" s="1"/>
  <c r="C79" i="7"/>
  <c r="C83" i="7" s="1"/>
  <c r="B79" i="7"/>
  <c r="B83" i="7" s="1"/>
  <c r="F67" i="7"/>
  <c r="F69" i="7" s="1"/>
  <c r="E67" i="7"/>
  <c r="E69" i="7" s="1"/>
  <c r="D67" i="7"/>
  <c r="D69" i="7" s="1"/>
  <c r="C67" i="7"/>
  <c r="C69" i="7" s="1"/>
  <c r="B67" i="7"/>
  <c r="B69" i="7" s="1"/>
  <c r="C95" i="7"/>
  <c r="C99" i="7" s="1"/>
  <c r="C8" i="7" s="1"/>
  <c r="B95" i="7"/>
  <c r="B99" i="7" s="1"/>
  <c r="B8" i="7" s="1"/>
  <c r="C98" i="7" l="1"/>
  <c r="B98" i="7"/>
  <c r="B82" i="7"/>
  <c r="D82" i="7"/>
  <c r="B85" i="7"/>
  <c r="C88" i="7" s="1"/>
  <c r="C82" i="7"/>
  <c r="B70" i="7"/>
  <c r="C51" i="7"/>
  <c r="C52" i="7" s="1"/>
  <c r="B51" i="7"/>
  <c r="B52" i="7" s="1"/>
  <c r="B53" i="7" s="1"/>
  <c r="B54" i="7" s="1"/>
  <c r="C89" i="7" l="1"/>
  <c r="C90" i="7"/>
  <c r="C7" i="7"/>
  <c r="B84" i="7"/>
  <c r="B88" i="7" s="1"/>
  <c r="B74" i="7"/>
  <c r="B6" i="7" s="1"/>
  <c r="C73" i="7"/>
  <c r="C74" i="7"/>
  <c r="C6" i="7" s="1"/>
  <c r="B73" i="7"/>
  <c r="C53" i="7"/>
  <c r="C54" i="7" s="1"/>
  <c r="B55" i="7"/>
  <c r="B56" i="7" s="1"/>
  <c r="C43" i="7"/>
  <c r="C44" i="7" s="1"/>
  <c r="C45" i="7" s="1"/>
  <c r="B43" i="7"/>
  <c r="B44" i="7" s="1"/>
  <c r="B45" i="7" s="1"/>
  <c r="B46" i="7" s="1"/>
  <c r="B32" i="7"/>
  <c r="B33" i="7" s="1"/>
  <c r="C32" i="7"/>
  <c r="C33" i="7" s="1"/>
  <c r="C26" i="7"/>
  <c r="C27" i="7" s="1"/>
  <c r="B26" i="7"/>
  <c r="B27" i="7" s="1"/>
  <c r="B90" i="7" l="1"/>
  <c r="B7" i="7"/>
  <c r="C55" i="7"/>
  <c r="C56" i="7" s="1"/>
  <c r="C46" i="7"/>
  <c r="B47" i="7"/>
  <c r="B48" i="7" s="1"/>
  <c r="B58" i="7" s="1"/>
  <c r="C47" i="7"/>
  <c r="B61" i="7" l="1"/>
  <c r="B62" i="7"/>
  <c r="B5" i="7" s="1"/>
  <c r="C48" i="7"/>
  <c r="C58" i="7" s="1"/>
  <c r="C62" i="7" l="1"/>
  <c r="C5" i="7" s="1"/>
  <c r="C38" i="7"/>
  <c r="B38" i="7"/>
  <c r="C37" i="7"/>
  <c r="B37" i="7"/>
  <c r="C14" i="7"/>
  <c r="B14" i="7"/>
  <c r="C13" i="7"/>
  <c r="B13" i="7"/>
  <c r="C20" i="7"/>
  <c r="B20" i="7"/>
  <c r="B20" i="2"/>
  <c r="C69" i="2"/>
  <c r="C8" i="2" s="1"/>
  <c r="B69" i="2"/>
  <c r="B8" i="2" s="1"/>
  <c r="C62" i="2"/>
  <c r="B62" i="2"/>
  <c r="B58" i="2"/>
  <c r="B60" i="2" s="1"/>
  <c r="B61" i="2" s="1"/>
  <c r="B52" i="2"/>
  <c r="B6" i="2" s="1"/>
  <c r="C44" i="2"/>
  <c r="C46" i="2" s="1"/>
  <c r="C5" i="2" s="1"/>
  <c r="B44" i="2"/>
  <c r="B46" i="2" s="1"/>
  <c r="B5" i="2" s="1"/>
  <c r="C38" i="2"/>
  <c r="B38" i="2"/>
  <c r="C20" i="2"/>
  <c r="C52" i="2"/>
  <c r="C6" i="2" s="1"/>
  <c r="C58" i="2"/>
  <c r="C60" i="2" s="1"/>
  <c r="C61" i="2" s="1"/>
  <c r="B26" i="2"/>
  <c r="B28" i="2" s="1"/>
  <c r="B30" i="2" s="1"/>
  <c r="B35" i="2" s="1"/>
  <c r="C26" i="2"/>
  <c r="C28" i="2" s="1"/>
  <c r="C30" i="2" s="1"/>
  <c r="C35" i="2" s="1"/>
  <c r="B39" i="7" l="1"/>
  <c r="B4" i="7" s="1"/>
  <c r="C39" i="7"/>
  <c r="C4" i="7" s="1"/>
  <c r="C21" i="7"/>
  <c r="B21" i="7"/>
  <c r="B15" i="7"/>
  <c r="B2" i="7" s="1"/>
  <c r="C15" i="7"/>
  <c r="C2" i="7" s="1"/>
  <c r="C63" i="2"/>
  <c r="C7" i="2" s="1"/>
  <c r="B63" i="2"/>
  <c r="B7" i="2" s="1"/>
  <c r="C39" i="2"/>
  <c r="C3" i="2" s="1"/>
  <c r="B39" i="2"/>
  <c r="B3" i="2" s="1"/>
  <c r="C45" i="2"/>
  <c r="C4" i="2" s="1"/>
  <c r="B45" i="2"/>
  <c r="B4" i="2" s="1"/>
  <c r="C13" i="2" l="1"/>
  <c r="C15" i="2" s="1"/>
  <c r="C17" i="2" l="1"/>
  <c r="C19" i="2" s="1"/>
  <c r="B17" i="2"/>
  <c r="B19" i="2" s="1"/>
  <c r="B21" i="2" l="1"/>
  <c r="B2" i="2" s="1"/>
  <c r="C21" i="2"/>
  <c r="C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tc={E19A508D-3C8D-4D59-BD82-5FC17C1415F5}</author>
  </authors>
  <commentList>
    <comment ref="A46" authorId="0" shapeId="0" xr:uid="{E19A508D-3C8D-4D59-BD82-5FC17C1415F5}">
      <text>
        <t>[Trådad kommentar]
I din version av Excel kan du läsa den här trådade kommentaren, men eventuella ändringar i den tas bort om filen öppnas i en senare version av Excel. Läs mer: https://go.microsoft.com/fwlink/?linkid=870924
Kommentar:
    Note! Assumption: all microplastics in leave-on products enter wastewater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tc={1340B26C-5F6D-47FE-9872-2BA2F7E0B61F}</author>
    <author>tc={8F55DC8A-3886-42EF-AED7-DCAE47F216CE}</author>
    <author>tc={2B1EE7D3-5448-43EE-8AA7-B4ED8CABD2FF}</author>
  </authors>
  <commentList>
    <comment ref="F14" authorId="0" shapeId="0" xr:uid="{1340B26C-5F6D-47FE-9872-2BA2F7E0B61F}">
      <text>
        <t>[Trådad kommentar]
I din version av Excel kan du läsa den här trådade kommentaren, men eventuella ändringar i den tas bort om filen öppnas i en senare version av Excel. Läs mer: https://go.microsoft.com/fwlink/?linkid=870924
Kommentar:
    Median values for the urban sites</t>
      </text>
    </comment>
    <comment ref="A17" authorId="1" shapeId="0" xr:uid="{8F55DC8A-3886-42EF-AED7-DCAE47F216CE}">
      <text>
        <t>[Trådad kommentar]
I din version av Excel kan du läsa den här trådade kommentaren, men eventuella ändringar i den tas bort om filen öppnas i en senare version av Excel. Läs mer: https://go.microsoft.com/fwlink/?linkid=870924
Kommentar:
    As the pathways for artificial turfs are very dependent on context, the pathways are not calculated in this ttol. See section 2.2.2 in the report for more information</t>
      </text>
    </comment>
    <comment ref="A36" authorId="2" shapeId="0" xr:uid="{2B1EE7D3-5448-43EE-8AA7-B4ED8CABD2FF}">
      <text>
        <t>[Trådad kommentar]
I din version av Excel kan du läsa den här trådade kommentaren, men eventuella ändringar i den tas bort om filen öppnas i en senare version av Excel. Läs mer: https://go.microsoft.com/fwlink/?linkid=870924
Kommentar:
    Insert own estimates or use 25/m2/year after Swedish estimates</t>
      </text>
    </comment>
  </commentList>
</comments>
</file>

<file path=xl/sharedStrings.xml><?xml version="1.0" encoding="utf-8"?>
<sst xmlns="http://schemas.openxmlformats.org/spreadsheetml/2006/main" count="310" uniqueCount="199">
  <si>
    <t>Min</t>
  </si>
  <si>
    <t>Max</t>
  </si>
  <si>
    <t>Pathway</t>
  </si>
  <si>
    <t>Fibres deposited</t>
  </si>
  <si>
    <t>Unit</t>
  </si>
  <si>
    <t>no.m2/day</t>
  </si>
  <si>
    <t>no.m2/year</t>
  </si>
  <si>
    <t>µg/m2/year</t>
  </si>
  <si>
    <t>Captured in wet washing</t>
  </si>
  <si>
    <t>Emission to wastewater</t>
  </si>
  <si>
    <t>Synthetic share</t>
  </si>
  <si>
    <t>weight of synthetic fibres in dust</t>
  </si>
  <si>
    <t>Left after vaccuming</t>
  </si>
  <si>
    <t>kg/cycle</t>
  </si>
  <si>
    <t>Amount of textiles laundered</t>
  </si>
  <si>
    <t>Synthetic textiles laundered</t>
  </si>
  <si>
    <t>Release of synthetic fibres from laundry</t>
  </si>
  <si>
    <t>Load per cycle in Europe</t>
  </si>
  <si>
    <t xml:space="preserve">Laundry </t>
  </si>
  <si>
    <t>Country</t>
  </si>
  <si>
    <t>No. cycles/cap./week</t>
  </si>
  <si>
    <t>Denmark</t>
  </si>
  <si>
    <t>United Kingdom</t>
  </si>
  <si>
    <t>France</t>
  </si>
  <si>
    <t>Italy</t>
  </si>
  <si>
    <t>Poland</t>
  </si>
  <si>
    <t>Sweden</t>
  </si>
  <si>
    <t>Hungary</t>
  </si>
  <si>
    <t>Finland</t>
  </si>
  <si>
    <t>Czech republic</t>
  </si>
  <si>
    <t>Spain</t>
  </si>
  <si>
    <t>Input washing behaviour</t>
  </si>
  <si>
    <t>Laundry (choose your country in the table)</t>
  </si>
  <si>
    <t>kg/cap./year</t>
  </si>
  <si>
    <t>mg/cap./year</t>
  </si>
  <si>
    <t>no. cycles/cap/week</t>
  </si>
  <si>
    <t>no. cycles/cap/year</t>
  </si>
  <si>
    <t xml:space="preserve">MP concentration in untreated leachate </t>
  </si>
  <si>
    <t>(L/year)</t>
  </si>
  <si>
    <t xml:space="preserve">Amount of leachate added to the WWTP </t>
  </si>
  <si>
    <t>µg/year</t>
  </si>
  <si>
    <t xml:space="preserve">Paint purchased </t>
  </si>
  <si>
    <t>g/cap.year</t>
  </si>
  <si>
    <t>Paint used</t>
  </si>
  <si>
    <t xml:space="preserve">Polymer content </t>
  </si>
  <si>
    <t>g/cap/year</t>
  </si>
  <si>
    <t>Polymers in used paint</t>
  </si>
  <si>
    <t>g/cap.Year</t>
  </si>
  <si>
    <t>Emission factor weight</t>
  </si>
  <si>
    <t>Share that is synthetic (%)</t>
  </si>
  <si>
    <t>kg/cap.year</t>
  </si>
  <si>
    <t>Synthetic fibres in dust</t>
  </si>
  <si>
    <t>Reference</t>
  </si>
  <si>
    <t xml:space="preserve">Weight conversion </t>
  </si>
  <si>
    <t>µg/fibre</t>
  </si>
  <si>
    <t>Emissions to a WWTP</t>
  </si>
  <si>
    <t>m2</t>
  </si>
  <si>
    <t xml:space="preserve">Floor area connected to the WWTP </t>
  </si>
  <si>
    <t xml:space="preserve">Emissions to the WWTP </t>
  </si>
  <si>
    <t>Amec Foster Wheeler (2017)</t>
  </si>
  <si>
    <t>Verschoor et al. (2016)</t>
  </si>
  <si>
    <t>Van Wezel et al. (2016)</t>
  </si>
  <si>
    <t>Maximum</t>
  </si>
  <si>
    <t>No. of inhabitants connected to the plant</t>
  </si>
  <si>
    <t>Emissions to wastewater</t>
  </si>
  <si>
    <t>Consumption of cleaning products (choose from table)</t>
  </si>
  <si>
    <t xml:space="preserve">mg/kg </t>
  </si>
  <si>
    <t>SUMMARY</t>
  </si>
  <si>
    <t>Laundry</t>
  </si>
  <si>
    <t>Dust</t>
  </si>
  <si>
    <t>PCPs - rinse off</t>
  </si>
  <si>
    <t xml:space="preserve">PCPs - rinse leave on </t>
  </si>
  <si>
    <t>Cleaning products</t>
  </si>
  <si>
    <t>Rinsing paint brushes</t>
  </si>
  <si>
    <t>Landfill leachate</t>
  </si>
  <si>
    <t xml:space="preserve">Min </t>
  </si>
  <si>
    <t xml:space="preserve">Max </t>
  </si>
  <si>
    <t xml:space="preserve">Source estimate - Laundry </t>
  </si>
  <si>
    <t>Source estimate - Dust</t>
  </si>
  <si>
    <t>Source estimate - PCPs</t>
  </si>
  <si>
    <t>Consumption - rinse off</t>
  </si>
  <si>
    <t>Consumption - leave on</t>
  </si>
  <si>
    <t>g/cap./year</t>
  </si>
  <si>
    <t>Inhabitants connected to the plant</t>
  </si>
  <si>
    <t xml:space="preserve">No. </t>
  </si>
  <si>
    <t>Floor area connected to the WWTP (m2)</t>
  </si>
  <si>
    <t>Emissions to WWTP - rinse off</t>
  </si>
  <si>
    <t>Emissions to WWTP - leave on</t>
  </si>
  <si>
    <t xml:space="preserve">no. </t>
  </si>
  <si>
    <t>g/year</t>
  </si>
  <si>
    <t>Source estimate - Cleaning products</t>
  </si>
  <si>
    <t>Source estimate - Rinsing paint brushes</t>
  </si>
  <si>
    <t>Emissions to WWTP</t>
  </si>
  <si>
    <t>µg/L</t>
  </si>
  <si>
    <t>Source estimate - landfill leachate</t>
  </si>
  <si>
    <t>Emissions to the WWTP</t>
  </si>
  <si>
    <t>mg/year</t>
  </si>
  <si>
    <t xml:space="preserve">Minimum </t>
  </si>
  <si>
    <t>Atmospheric deposition</t>
  </si>
  <si>
    <t xml:space="preserve">Artificial turfs </t>
  </si>
  <si>
    <t>Cigarette filters</t>
  </si>
  <si>
    <t>Exterior paint</t>
  </si>
  <si>
    <t>Tyre wear</t>
  </si>
  <si>
    <t>Brake wear</t>
  </si>
  <si>
    <t xml:space="preserve">Road marking </t>
  </si>
  <si>
    <t>Source estimate - Atmospheric deposition</t>
  </si>
  <si>
    <t>Source estimate - Artificial turfs</t>
  </si>
  <si>
    <t>no./m2/day</t>
  </si>
  <si>
    <t>Microplastic deposition (choose from the Table)</t>
  </si>
  <si>
    <t>Location</t>
  </si>
  <si>
    <t>Cut off size</t>
  </si>
  <si>
    <t>Paris</t>
  </si>
  <si>
    <t>Hamburg</t>
  </si>
  <si>
    <t>Gdynia</t>
  </si>
  <si>
    <t>London</t>
  </si>
  <si>
    <t>Results - Max</t>
  </si>
  <si>
    <t>Results - Min</t>
  </si>
  <si>
    <t>Conversion to year</t>
  </si>
  <si>
    <t>Hard surfaces in the city (m2)</t>
  </si>
  <si>
    <t>Hard surfaces in the urban area</t>
  </si>
  <si>
    <t>no./year</t>
  </si>
  <si>
    <t>Source estimate - cigarette filters</t>
  </si>
  <si>
    <t>Deposition ending up in stormwater</t>
  </si>
  <si>
    <t>g/m2/year</t>
  </si>
  <si>
    <t xml:space="preserve">Littering of cigarette filters </t>
  </si>
  <si>
    <t>no./m2/year</t>
  </si>
  <si>
    <t xml:space="preserve">Conversion to weight </t>
  </si>
  <si>
    <t>Filters ending up in stormwater</t>
  </si>
  <si>
    <t xml:space="preserve">g/year </t>
  </si>
  <si>
    <t>Version 1</t>
  </si>
  <si>
    <t>Version 2</t>
  </si>
  <si>
    <t xml:space="preserve">kg/year </t>
  </si>
  <si>
    <t>INFILL</t>
  </si>
  <si>
    <t>Emissions from field</t>
  </si>
  <si>
    <t xml:space="preserve">Amount of infill </t>
  </si>
  <si>
    <t>kg</t>
  </si>
  <si>
    <t>kg/m2</t>
  </si>
  <si>
    <t xml:space="preserve">Emissions from the field </t>
  </si>
  <si>
    <t>kg/year</t>
  </si>
  <si>
    <t>PILE</t>
  </si>
  <si>
    <t xml:space="preserve">Amount of infill on field </t>
  </si>
  <si>
    <t>Source estimate - Exterior paint</t>
  </si>
  <si>
    <t>Polymer degradation (67%)</t>
  </si>
  <si>
    <t>min</t>
  </si>
  <si>
    <t xml:space="preserve">max </t>
  </si>
  <si>
    <t>PRIVATE</t>
  </si>
  <si>
    <t xml:space="preserve">Paint purchased by private consumers for exterior use </t>
  </si>
  <si>
    <t>paint used (75-85%)</t>
  </si>
  <si>
    <t>EF removal (1-4%)</t>
  </si>
  <si>
    <t xml:space="preserve">EF wear (2.5%) </t>
  </si>
  <si>
    <t>PROFESSIONAL</t>
  </si>
  <si>
    <t xml:space="preserve">Paint purchased by professional consumers for exterior use </t>
  </si>
  <si>
    <t>Emissions from source</t>
  </si>
  <si>
    <t xml:space="preserve">Emission from source </t>
  </si>
  <si>
    <t>Summary emissions exterior paint</t>
  </si>
  <si>
    <t>paint used (97-98.5%)</t>
  </si>
  <si>
    <t>Source estimate - Tyre wear</t>
  </si>
  <si>
    <t xml:space="preserve">motorcycle </t>
  </si>
  <si>
    <t>car</t>
  </si>
  <si>
    <t>bus</t>
  </si>
  <si>
    <t>lorries</t>
  </si>
  <si>
    <t>Source estimate - Brake wear</t>
  </si>
  <si>
    <t xml:space="preserve">Size of pitch </t>
  </si>
  <si>
    <t>Source estimate - Road marking</t>
  </si>
  <si>
    <t xml:space="preserve">Road in the urban area </t>
  </si>
  <si>
    <t>km</t>
  </si>
  <si>
    <t>kg/km/year</t>
  </si>
  <si>
    <t>Road marking emissions</t>
  </si>
  <si>
    <t>Emissions from source in urban area</t>
  </si>
  <si>
    <t>Wear rates (g/vkm)</t>
  </si>
  <si>
    <t>Traffic activity (vkm/year)</t>
  </si>
  <si>
    <t>Emissions at source (g/year)</t>
  </si>
  <si>
    <t>Sum emissons at source (g/year)</t>
  </si>
  <si>
    <t>Car</t>
  </si>
  <si>
    <t>3.5 tonnes goods vehicles</t>
  </si>
  <si>
    <t>Traffic activity (vkm/day)</t>
  </si>
  <si>
    <t>Wear rates (min)</t>
  </si>
  <si>
    <t>Wear rates (max)</t>
  </si>
  <si>
    <t>Paint ending up in stormwater (28-44%)</t>
  </si>
  <si>
    <t>Soil (56-72%)</t>
  </si>
  <si>
    <t>Urban share (if needed)</t>
  </si>
  <si>
    <t>Urban traffic activity (vkm/year)</t>
  </si>
  <si>
    <t>Soil (40%)</t>
  </si>
  <si>
    <t>Tyre wear ending up in stormwater (60%)</t>
  </si>
  <si>
    <t>Emissions at source (g/year) min</t>
  </si>
  <si>
    <t>Emissions at source (g/year) max</t>
  </si>
  <si>
    <t>Sum emissons at source (g/year) min</t>
  </si>
  <si>
    <t>Sum emissons at source (g/year) max</t>
  </si>
  <si>
    <t>Soil (58%)</t>
  </si>
  <si>
    <t>Brake wear ending up in stormwater (42%)</t>
  </si>
  <si>
    <t>Soil (73%)</t>
  </si>
  <si>
    <t>Road marking ending up in stormwater (27%)</t>
  </si>
  <si>
    <t xml:space="preserve">Refill </t>
  </si>
  <si>
    <t>Size of pitch</t>
  </si>
  <si>
    <t>Entrapment in vehicle (50%)</t>
  </si>
  <si>
    <t>50µm</t>
  </si>
  <si>
    <t>63µm</t>
  </si>
  <si>
    <t>5µm</t>
  </si>
  <si>
    <t>20µm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</si>
</sst>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9" fontId="0" fillId="0" borderId="0" xfId="0" applyNumberFormat="1"/>
    <xf numFmtId="9" fontId="0" fillId="0" borderId="0" xfId="1" applyFont="1"/>
    <xf numFmtId="1" fontId="0" fillId="0" borderId="0" xfId="0" applyNumberFormat="1"/>
    <xf numFmtId="0" fontId="2" fillId="0" borderId="0" xfId="0" applyFont="1"/>
    <xf numFmtId="0" fontId="3" fillId="0" borderId="0" xfId="0" applyFont="1"/>
    <xf numFmtId="0" fontId="0" fillId="0" borderId="0" xfId="0" applyFill="1"/>
    <xf numFmtId="0" fontId="0" fillId="0" borderId="0" xfId="0" applyFont="1"/>
    <xf numFmtId="0" fontId="0" fillId="2" borderId="0" xfId="0" applyFill="1"/>
    <xf numFmtId="0" fontId="3" fillId="2" borderId="0" xfId="0" applyFont="1" applyFill="1"/>
    <xf numFmtId="0" fontId="0" fillId="3" borderId="0" xfId="0" applyFill="1"/>
    <xf numFmtId="0" fontId="0" fillId="3" borderId="0" xfId="0" applyFont="1" applyFill="1"/>
    <xf numFmtId="9" fontId="0" fillId="3" borderId="0" xfId="0" applyNumberFormat="1" applyFill="1"/>
    <xf numFmtId="3" fontId="0" fillId="0" borderId="0" xfId="0" applyNumberFormat="1"/>
    <xf numFmtId="0" fontId="0" fillId="4" borderId="0" xfId="0" applyFill="1"/>
    <xf numFmtId="1" fontId="0" fillId="4" borderId="0" xfId="0" applyNumberFormat="1" applyFill="1"/>
    <xf numFmtId="0" fontId="0" fillId="4" borderId="0" xfId="0" applyFont="1" applyFill="1"/>
    <xf numFmtId="0" fontId="2" fillId="2" borderId="0" xfId="0" applyFont="1" applyFill="1"/>
    <xf numFmtId="0" fontId="2" fillId="5" borderId="0" xfId="0" applyFont="1" applyFill="1"/>
    <xf numFmtId="0" fontId="0" fillId="5" borderId="0" xfId="0" applyFill="1"/>
    <xf numFmtId="1" fontId="0" fillId="5" borderId="0" xfId="0" applyNumberFormat="1" applyFill="1"/>
    <xf numFmtId="0" fontId="4" fillId="0" borderId="0" xfId="0" applyFont="1"/>
    <xf numFmtId="1" fontId="0" fillId="0" borderId="0" xfId="0" applyNumberFormat="1" applyFill="1"/>
    <xf numFmtId="0" fontId="0" fillId="0" borderId="0" xfId="0" applyFont="1" applyFill="1"/>
    <xf numFmtId="9" fontId="0" fillId="0" borderId="0" xfId="0" applyNumberFormat="1" applyFill="1"/>
    <xf numFmtId="10" fontId="0" fillId="0" borderId="0" xfId="0" applyNumberFormat="1" applyFill="1"/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wrapText="1"/>
    </xf>
    <xf numFmtId="0" fontId="0" fillId="3" borderId="0" xfId="0" applyFill="1" applyAlignment="1">
      <alignment wrapText="1"/>
    </xf>
    <xf numFmtId="0" fontId="2" fillId="0" borderId="0" xfId="0" applyFont="1" applyFill="1"/>
    <xf numFmtId="164" fontId="0" fillId="0" borderId="0" xfId="0" applyNumberFormat="1" applyFill="1"/>
    <xf numFmtId="1" fontId="0" fillId="0" borderId="0" xfId="1" applyNumberFormat="1" applyFont="1"/>
    <xf numFmtId="9" fontId="0" fillId="0" borderId="0" xfId="1" applyFont="1" applyFill="1"/>
    <xf numFmtId="1" fontId="0" fillId="0" borderId="0" xfId="1" applyNumberFormat="1" applyFont="1" applyFill="1"/>
    <xf numFmtId="0" fontId="0" fillId="5" borderId="0" xfId="0" applyFont="1" applyFill="1"/>
    <xf numFmtId="0" fontId="0" fillId="2" borderId="0" xfId="0" applyFont="1" applyFill="1"/>
    <xf numFmtId="0" fontId="0" fillId="2" borderId="0" xfId="0" applyFill="1" applyAlignment="1">
      <alignment wrapText="1"/>
    </xf>
    <xf numFmtId="0" fontId="3" fillId="2" borderId="0" xfId="0" applyFont="1" applyFill="1" applyAlignment="1">
      <alignment horizontal="left"/>
    </xf>
    <xf numFmtId="0" fontId="0" fillId="0" borderId="0" xfId="0" applyFill="1" applyAlignment="1">
      <alignment horizontal="center"/>
    </xf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24</xdr:row>
      <xdr:rowOff>0</xdr:rowOff>
    </xdr:from>
    <xdr:to>
      <xdr:col>6</xdr:col>
      <xdr:colOff>1077685</xdr:colOff>
      <xdr:row>26</xdr:row>
      <xdr:rowOff>106136</xdr:rowOff>
    </xdr:to>
    <xdr:sp macro="" textlink="">
      <xdr:nvSpPr>
        <xdr:cNvPr id="4" name="textruta 3">
          <a:extLst>
            <a:ext uri="{FF2B5EF4-FFF2-40B4-BE49-F238E27FC236}">
              <a16:creationId xmlns:a16="http://schemas.microsoft.com/office/drawing/2014/main" id="{2002BB35-55C2-4824-99CE-156F63C949A5}"/>
            </a:ext>
          </a:extLst>
        </xdr:cNvPr>
        <xdr:cNvSpPr txBox="1"/>
      </xdr:nvSpPr>
      <xdr:spPr>
        <a:xfrm>
          <a:off x="6753225" y="4343400"/>
          <a:ext cx="2792185" cy="46808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/>
            <a:t>Blue cells means that</a:t>
          </a:r>
          <a:r>
            <a:rPr lang="sv-SE" sz="1100" baseline="0"/>
            <a:t> data for the specific city being assessed should be inserted. </a:t>
          </a:r>
          <a:endParaRPr lang="sv-S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664029</xdr:colOff>
      <xdr:row>4</xdr:row>
      <xdr:rowOff>39007</xdr:rowOff>
    </xdr:from>
    <xdr:to>
      <xdr:col>7</xdr:col>
      <xdr:colOff>180521</xdr:colOff>
      <xdr:row>6</xdr:row>
      <xdr:rowOff>142875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CDE89F5F-8B0B-4464-8E4E-F0294ED30B6A}"/>
            </a:ext>
          </a:extLst>
        </xdr:cNvPr>
        <xdr:cNvSpPr txBox="1"/>
      </xdr:nvSpPr>
      <xdr:spPr>
        <a:xfrm>
          <a:off x="6059261" y="964293"/>
          <a:ext cx="2789010" cy="471261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/>
            <a:t>Blue cells means that</a:t>
          </a:r>
          <a:r>
            <a:rPr lang="sv-SE" sz="1100" baseline="0"/>
            <a:t> data for the specific city being assessed should be inserted. </a:t>
          </a:r>
          <a:endParaRPr lang="sv-SE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Emma Fältström" id="{6703F20E-6B37-4CD7-A240-5F9A1EB10B5F}" userId="Emma Fältström" providerId="None"/>
</personList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46" dT="2021-10-08T11:46:11.33" personId="{6703F20E-6B37-4CD7-A240-5F9A1EB10B5F}" id="{E19A508D-3C8D-4D59-BD82-5FC17C1415F5}">
    <text>Note! Assumption: all microplastics in leave-on products enter wastewater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F14" dT="2022-01-07T09:18:18.89" personId="{6703F20E-6B37-4CD7-A240-5F9A1EB10B5F}" id="{1340B26C-5F6D-47FE-9872-2BA2F7E0B61F}">
    <text>Median values for the urban sites</text>
  </threadedComment>
  <threadedComment ref="A17" dT="2021-10-08T12:51:05.62" personId="{6703F20E-6B37-4CD7-A240-5F9A1EB10B5F}" id="{8F55DC8A-3886-42EF-AED7-DCAE47F216CE}">
    <text>As the pathways for artificial turfs are very dependent on context, the pathways are not calculated in this ttol. See section 2.2.2 in the report for more information</text>
  </threadedComment>
  <threadedComment ref="A36" dT="2021-10-08T12:32:22.34" personId="{6703F20E-6B37-4CD7-A240-5F9A1EB10B5F}" id="{2B1EE7D3-5448-43EE-8AA7-B4ED8CABD2FF}">
    <text>Insert own estimates or use 25/m2/year after Swedish estimates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2B9F5-9B96-4784-9568-85E0A144989C}">
  <dimension ref="A1:I71"/>
  <sheetViews>
    <sheetView zoomScaleNormal="100" workbookViewId="0">
      <selection activeCell="G5" sqref="G5"/>
    </sheetView>
  </sheetViews>
  <sheetFormatPr defaultRowHeight="14.5" x14ac:dyDescent="0.35"/>
  <cols>
    <col min="1" max="1" width="47.36328125" customWidth="1"/>
    <col min="2" max="2" width="10.81640625" bestFit="1" customWidth="1"/>
    <col min="3" max="3" width="11" bestFit="1" customWidth="1"/>
    <col min="4" max="4" width="18.81640625" bestFit="1" customWidth="1"/>
    <col min="6" max="6" width="26.453125" customWidth="1"/>
    <col min="7" max="7" width="19.36328125" bestFit="1" customWidth="1"/>
    <col min="8" max="8" width="25.36328125" bestFit="1" customWidth="1"/>
  </cols>
  <sheetData>
    <row r="1" spans="1:9" x14ac:dyDescent="0.35">
      <c r="A1" s="18" t="s">
        <v>67</v>
      </c>
      <c r="B1" s="18" t="s">
        <v>75</v>
      </c>
      <c r="C1" s="18" t="s">
        <v>76</v>
      </c>
      <c r="D1" s="18" t="s">
        <v>4</v>
      </c>
    </row>
    <row r="2" spans="1:9" x14ac:dyDescent="0.35">
      <c r="A2" s="19" t="s">
        <v>68</v>
      </c>
      <c r="B2" s="20">
        <f>B21</f>
        <v>0</v>
      </c>
      <c r="C2" s="20">
        <f>C21</f>
        <v>0</v>
      </c>
      <c r="D2" s="19" t="s">
        <v>96</v>
      </c>
      <c r="F2" s="10" t="s">
        <v>63</v>
      </c>
      <c r="G2" s="10"/>
      <c r="H2" s="6"/>
    </row>
    <row r="3" spans="1:9" x14ac:dyDescent="0.35">
      <c r="A3" s="19" t="s">
        <v>69</v>
      </c>
      <c r="B3" s="19">
        <f>B39</f>
        <v>0</v>
      </c>
      <c r="C3" s="19">
        <f>C39</f>
        <v>0</v>
      </c>
      <c r="D3" s="19" t="s">
        <v>40</v>
      </c>
      <c r="F3" s="11" t="s">
        <v>85</v>
      </c>
      <c r="G3" s="10">
        <v>0</v>
      </c>
      <c r="H3" s="6"/>
      <c r="I3" s="6"/>
    </row>
    <row r="4" spans="1:9" x14ac:dyDescent="0.35">
      <c r="A4" s="19" t="s">
        <v>70</v>
      </c>
      <c r="B4" s="19">
        <f>B45</f>
        <v>0</v>
      </c>
      <c r="C4" s="19">
        <f>C45</f>
        <v>0</v>
      </c>
      <c r="D4" s="19" t="s">
        <v>89</v>
      </c>
    </row>
    <row r="5" spans="1:9" x14ac:dyDescent="0.35">
      <c r="A5" s="19" t="s">
        <v>71</v>
      </c>
      <c r="B5" s="19">
        <f>B46</f>
        <v>0</v>
      </c>
      <c r="C5" s="19">
        <f>C46</f>
        <v>0</v>
      </c>
      <c r="D5" s="19" t="s">
        <v>89</v>
      </c>
    </row>
    <row r="6" spans="1:9" x14ac:dyDescent="0.35">
      <c r="A6" s="19" t="s">
        <v>72</v>
      </c>
      <c r="B6" s="19">
        <f>B52</f>
        <v>0</v>
      </c>
      <c r="C6" s="19">
        <f>C52</f>
        <v>0</v>
      </c>
      <c r="D6" s="19" t="s">
        <v>89</v>
      </c>
    </row>
    <row r="7" spans="1:9" x14ac:dyDescent="0.35">
      <c r="A7" s="19" t="s">
        <v>73</v>
      </c>
      <c r="B7" s="19">
        <f>B63</f>
        <v>0</v>
      </c>
      <c r="C7" s="19">
        <f>C63</f>
        <v>0</v>
      </c>
      <c r="D7" s="19" t="s">
        <v>89</v>
      </c>
    </row>
    <row r="8" spans="1:9" x14ac:dyDescent="0.35">
      <c r="A8" s="19" t="s">
        <v>74</v>
      </c>
      <c r="B8" s="19">
        <f>B69</f>
        <v>0</v>
      </c>
      <c r="C8" s="19">
        <f>C69</f>
        <v>0</v>
      </c>
      <c r="D8" s="19" t="s">
        <v>40</v>
      </c>
    </row>
    <row r="9" spans="1:9" x14ac:dyDescent="0.35">
      <c r="B9" s="2"/>
      <c r="C9" s="2"/>
    </row>
    <row r="10" spans="1:9" x14ac:dyDescent="0.35">
      <c r="A10" s="5" t="s">
        <v>77</v>
      </c>
    </row>
    <row r="11" spans="1:9" x14ac:dyDescent="0.35">
      <c r="B11" s="4" t="s">
        <v>0</v>
      </c>
      <c r="C11" s="4" t="s">
        <v>1</v>
      </c>
      <c r="D11" s="4" t="s">
        <v>4</v>
      </c>
      <c r="F11" s="9" t="s">
        <v>31</v>
      </c>
      <c r="G11" s="8"/>
    </row>
    <row r="12" spans="1:9" x14ac:dyDescent="0.35">
      <c r="A12" s="8" t="s">
        <v>32</v>
      </c>
      <c r="B12" s="17"/>
      <c r="C12" s="17"/>
      <c r="D12" s="36" t="s">
        <v>35</v>
      </c>
      <c r="E12" s="7"/>
      <c r="F12" s="8" t="s">
        <v>19</v>
      </c>
      <c r="G12" s="8" t="s">
        <v>20</v>
      </c>
    </row>
    <row r="13" spans="1:9" x14ac:dyDescent="0.35">
      <c r="A13" t="s">
        <v>18</v>
      </c>
      <c r="B13" s="7">
        <f>B12*52</f>
        <v>0</v>
      </c>
      <c r="C13" s="7">
        <f>C12*52</f>
        <v>0</v>
      </c>
      <c r="D13" s="7" t="s">
        <v>36</v>
      </c>
      <c r="F13" s="8" t="s">
        <v>21</v>
      </c>
      <c r="G13" s="8">
        <v>1.5</v>
      </c>
    </row>
    <row r="14" spans="1:9" x14ac:dyDescent="0.35">
      <c r="A14" t="s">
        <v>17</v>
      </c>
      <c r="B14" s="7">
        <v>3</v>
      </c>
      <c r="C14" s="7">
        <v>4</v>
      </c>
      <c r="D14" s="7" t="s">
        <v>13</v>
      </c>
      <c r="F14" s="8" t="s">
        <v>22</v>
      </c>
      <c r="G14" s="8">
        <v>1.5</v>
      </c>
    </row>
    <row r="15" spans="1:9" x14ac:dyDescent="0.35">
      <c r="A15" t="s">
        <v>14</v>
      </c>
      <c r="B15">
        <f>B13*B14</f>
        <v>0</v>
      </c>
      <c r="C15">
        <f>C13*C14</f>
        <v>0</v>
      </c>
      <c r="D15" t="s">
        <v>33</v>
      </c>
      <c r="F15" s="8" t="s">
        <v>23</v>
      </c>
      <c r="G15" s="8">
        <v>1.3</v>
      </c>
    </row>
    <row r="16" spans="1:9" x14ac:dyDescent="0.35">
      <c r="A16" s="10" t="s">
        <v>49</v>
      </c>
      <c r="B16" s="12">
        <v>0.34</v>
      </c>
      <c r="C16" s="12">
        <v>0.34</v>
      </c>
      <c r="D16" s="10"/>
      <c r="F16" s="8" t="s">
        <v>30</v>
      </c>
      <c r="G16" s="8">
        <v>1.2</v>
      </c>
    </row>
    <row r="17" spans="1:7" x14ac:dyDescent="0.35">
      <c r="A17" t="s">
        <v>15</v>
      </c>
      <c r="B17">
        <f>B15*B16</f>
        <v>0</v>
      </c>
      <c r="C17">
        <f>C15*C16</f>
        <v>0</v>
      </c>
      <c r="D17" t="s">
        <v>50</v>
      </c>
      <c r="F17" s="8" t="s">
        <v>24</v>
      </c>
      <c r="G17" s="8">
        <v>1.4</v>
      </c>
    </row>
    <row r="18" spans="1:7" x14ac:dyDescent="0.35">
      <c r="A18" t="s">
        <v>48</v>
      </c>
      <c r="B18">
        <v>32.51</v>
      </c>
      <c r="C18">
        <v>399</v>
      </c>
      <c r="D18" t="s">
        <v>66</v>
      </c>
      <c r="F18" s="8" t="s">
        <v>25</v>
      </c>
      <c r="G18" s="8">
        <v>1.3</v>
      </c>
    </row>
    <row r="19" spans="1:7" x14ac:dyDescent="0.35">
      <c r="A19" s="19" t="s">
        <v>16</v>
      </c>
      <c r="B19" s="20">
        <f>B17*B18</f>
        <v>0</v>
      </c>
      <c r="C19" s="20">
        <f>C17*C18</f>
        <v>0</v>
      </c>
      <c r="D19" s="19" t="s">
        <v>34</v>
      </c>
      <c r="F19" s="8" t="s">
        <v>26</v>
      </c>
      <c r="G19" s="8">
        <v>1.5</v>
      </c>
    </row>
    <row r="20" spans="1:7" x14ac:dyDescent="0.35">
      <c r="A20" s="10" t="s">
        <v>83</v>
      </c>
      <c r="B20" s="10">
        <f>G2</f>
        <v>0</v>
      </c>
      <c r="C20" s="10">
        <f>G2</f>
        <v>0</v>
      </c>
      <c r="D20" s="10" t="s">
        <v>84</v>
      </c>
      <c r="F20" s="8" t="s">
        <v>27</v>
      </c>
      <c r="G20" s="8">
        <v>1.2</v>
      </c>
    </row>
    <row r="21" spans="1:7" x14ac:dyDescent="0.35">
      <c r="A21" s="16" t="s">
        <v>58</v>
      </c>
      <c r="B21" s="16">
        <f>B19*B20</f>
        <v>0</v>
      </c>
      <c r="C21" s="16">
        <f>C19*C20</f>
        <v>0</v>
      </c>
      <c r="D21" s="14" t="s">
        <v>96</v>
      </c>
      <c r="F21" s="8" t="s">
        <v>28</v>
      </c>
      <c r="G21" s="8">
        <v>1.5</v>
      </c>
    </row>
    <row r="22" spans="1:7" x14ac:dyDescent="0.35">
      <c r="F22" s="8" t="s">
        <v>29</v>
      </c>
      <c r="G22" s="8">
        <v>1.2</v>
      </c>
    </row>
    <row r="23" spans="1:7" x14ac:dyDescent="0.35">
      <c r="A23" s="5" t="s">
        <v>78</v>
      </c>
      <c r="B23" s="6"/>
      <c r="C23" s="6"/>
      <c r="D23" s="6"/>
    </row>
    <row r="24" spans="1:7" x14ac:dyDescent="0.35">
      <c r="B24" s="4" t="s">
        <v>0</v>
      </c>
      <c r="C24" s="4" t="s">
        <v>1</v>
      </c>
      <c r="D24" s="4" t="s">
        <v>4</v>
      </c>
    </row>
    <row r="25" spans="1:7" x14ac:dyDescent="0.35">
      <c r="A25" t="s">
        <v>3</v>
      </c>
      <c r="B25">
        <v>22</v>
      </c>
      <c r="C25">
        <v>6169</v>
      </c>
      <c r="D25" t="s">
        <v>5</v>
      </c>
    </row>
    <row r="26" spans="1:7" x14ac:dyDescent="0.35">
      <c r="A26" t="s">
        <v>3</v>
      </c>
      <c r="B26">
        <f>B25*365</f>
        <v>8030</v>
      </c>
      <c r="C26">
        <f>C25*365</f>
        <v>2251685</v>
      </c>
      <c r="D26" t="s">
        <v>6</v>
      </c>
    </row>
    <row r="27" spans="1:7" x14ac:dyDescent="0.35">
      <c r="A27" t="s">
        <v>10</v>
      </c>
      <c r="B27" s="1">
        <v>0.39</v>
      </c>
      <c r="C27" s="1">
        <v>0.39</v>
      </c>
    </row>
    <row r="28" spans="1:7" x14ac:dyDescent="0.35">
      <c r="A28" t="s">
        <v>51</v>
      </c>
      <c r="B28">
        <f>B26*B27</f>
        <v>3131.7000000000003</v>
      </c>
      <c r="C28" s="13">
        <f>C26*C27</f>
        <v>878157.15</v>
      </c>
    </row>
    <row r="29" spans="1:7" x14ac:dyDescent="0.35">
      <c r="A29" t="s">
        <v>53</v>
      </c>
      <c r="B29">
        <v>1.6809999999999999E-2</v>
      </c>
      <c r="C29">
        <v>1.6809999999999999E-2</v>
      </c>
      <c r="D29" t="s">
        <v>54</v>
      </c>
    </row>
    <row r="30" spans="1:7" x14ac:dyDescent="0.35">
      <c r="A30" s="19" t="s">
        <v>11</v>
      </c>
      <c r="B30" s="20">
        <f>B28*B29</f>
        <v>52.643877000000003</v>
      </c>
      <c r="C30" s="20">
        <f>C28*C29</f>
        <v>14761.821691499999</v>
      </c>
      <c r="D30" s="19" t="s">
        <v>7</v>
      </c>
    </row>
    <row r="32" spans="1:7" x14ac:dyDescent="0.35">
      <c r="A32" s="21" t="s">
        <v>2</v>
      </c>
    </row>
    <row r="33" spans="1:4" x14ac:dyDescent="0.35">
      <c r="A33" t="s">
        <v>12</v>
      </c>
      <c r="B33" s="2">
        <v>0.05</v>
      </c>
      <c r="C33" s="2">
        <v>0.25</v>
      </c>
    </row>
    <row r="34" spans="1:4" x14ac:dyDescent="0.35">
      <c r="A34" t="s">
        <v>8</v>
      </c>
      <c r="B34" s="1">
        <v>0.2</v>
      </c>
      <c r="C34" s="1">
        <v>0.2</v>
      </c>
    </row>
    <row r="35" spans="1:4" x14ac:dyDescent="0.35">
      <c r="A35" s="14" t="s">
        <v>9</v>
      </c>
      <c r="B35" s="14">
        <f>(B30*B33)*B34</f>
        <v>0.52643877000000006</v>
      </c>
      <c r="C35" s="14">
        <f>(C30*C33)*C34</f>
        <v>738.09108457499997</v>
      </c>
      <c r="D35" s="14" t="s">
        <v>7</v>
      </c>
    </row>
    <row r="37" spans="1:4" x14ac:dyDescent="0.35">
      <c r="A37" s="21" t="s">
        <v>55</v>
      </c>
    </row>
    <row r="38" spans="1:4" x14ac:dyDescent="0.35">
      <c r="A38" s="11" t="s">
        <v>57</v>
      </c>
      <c r="B38" s="10">
        <f>G3</f>
        <v>0</v>
      </c>
      <c r="C38" s="10">
        <f>G3</f>
        <v>0</v>
      </c>
      <c r="D38" s="10" t="s">
        <v>56</v>
      </c>
    </row>
    <row r="39" spans="1:4" x14ac:dyDescent="0.35">
      <c r="A39" s="16" t="s">
        <v>58</v>
      </c>
      <c r="B39" s="16">
        <f>B35*B38</f>
        <v>0</v>
      </c>
      <c r="C39" s="16">
        <f>C35*C38</f>
        <v>0</v>
      </c>
      <c r="D39" s="14" t="s">
        <v>40</v>
      </c>
    </row>
    <row r="41" spans="1:4" x14ac:dyDescent="0.35">
      <c r="A41" s="5" t="s">
        <v>79</v>
      </c>
      <c r="B41" s="4" t="s">
        <v>0</v>
      </c>
      <c r="C41" s="4" t="s">
        <v>1</v>
      </c>
      <c r="D41" s="4" t="s">
        <v>4</v>
      </c>
    </row>
    <row r="42" spans="1:4" x14ac:dyDescent="0.35">
      <c r="A42" t="s">
        <v>80</v>
      </c>
      <c r="B42">
        <v>1.4</v>
      </c>
      <c r="C42">
        <v>1.6</v>
      </c>
      <c r="D42" t="s">
        <v>42</v>
      </c>
    </row>
    <row r="43" spans="1:4" x14ac:dyDescent="0.35">
      <c r="A43" t="s">
        <v>81</v>
      </c>
      <c r="B43">
        <v>1.1000000000000001</v>
      </c>
      <c r="C43">
        <v>2.2000000000000002</v>
      </c>
      <c r="D43" t="s">
        <v>82</v>
      </c>
    </row>
    <row r="44" spans="1:4" x14ac:dyDescent="0.35">
      <c r="A44" s="10" t="s">
        <v>83</v>
      </c>
      <c r="B44" s="10">
        <f>G2</f>
        <v>0</v>
      </c>
      <c r="C44" s="10">
        <f>G2</f>
        <v>0</v>
      </c>
      <c r="D44" s="10" t="s">
        <v>84</v>
      </c>
    </row>
    <row r="45" spans="1:4" x14ac:dyDescent="0.35">
      <c r="A45" s="16" t="s">
        <v>86</v>
      </c>
      <c r="B45" s="14">
        <f>B42*B44</f>
        <v>0</v>
      </c>
      <c r="C45" s="14">
        <f>C42*C44</f>
        <v>0</v>
      </c>
      <c r="D45" s="14"/>
    </row>
    <row r="46" spans="1:4" x14ac:dyDescent="0.35">
      <c r="A46" s="16" t="s">
        <v>87</v>
      </c>
      <c r="B46" s="14">
        <f>B43*B44</f>
        <v>0</v>
      </c>
      <c r="C46" s="14">
        <f>C43*C44</f>
        <v>0</v>
      </c>
      <c r="D46" s="14"/>
    </row>
    <row r="48" spans="1:4" x14ac:dyDescent="0.35">
      <c r="A48" s="5" t="s">
        <v>90</v>
      </c>
    </row>
    <row r="49" spans="1:8" x14ac:dyDescent="0.35">
      <c r="B49" s="4" t="s">
        <v>0</v>
      </c>
      <c r="C49" s="4" t="s">
        <v>1</v>
      </c>
      <c r="D49" s="4" t="s">
        <v>4</v>
      </c>
      <c r="F49" s="38" t="s">
        <v>72</v>
      </c>
      <c r="G49" s="38"/>
      <c r="H49" s="8"/>
    </row>
    <row r="50" spans="1:8" x14ac:dyDescent="0.35">
      <c r="A50" s="10" t="s">
        <v>83</v>
      </c>
      <c r="B50" s="10"/>
      <c r="C50" s="10"/>
      <c r="D50" s="10" t="s">
        <v>88</v>
      </c>
      <c r="F50" s="27" t="s">
        <v>97</v>
      </c>
      <c r="G50" s="27" t="s">
        <v>62</v>
      </c>
      <c r="H50" s="27" t="s">
        <v>52</v>
      </c>
    </row>
    <row r="51" spans="1:8" x14ac:dyDescent="0.35">
      <c r="A51" s="8" t="s">
        <v>65</v>
      </c>
      <c r="B51" s="8"/>
      <c r="C51" s="8"/>
      <c r="D51" s="8" t="s">
        <v>82</v>
      </c>
      <c r="F51" s="8">
        <v>0.4</v>
      </c>
      <c r="G51" s="8">
        <v>0.4</v>
      </c>
      <c r="H51" s="8" t="s">
        <v>59</v>
      </c>
    </row>
    <row r="52" spans="1:8" x14ac:dyDescent="0.35">
      <c r="A52" s="14" t="s">
        <v>95</v>
      </c>
      <c r="B52" s="14">
        <f>B50*B51</f>
        <v>0</v>
      </c>
      <c r="C52" s="14">
        <f>C50*C51</f>
        <v>0</v>
      </c>
      <c r="D52" s="14" t="s">
        <v>89</v>
      </c>
      <c r="F52" s="8">
        <v>0.14000000000000001</v>
      </c>
      <c r="G52" s="8">
        <v>0.15</v>
      </c>
      <c r="H52" s="8" t="s">
        <v>60</v>
      </c>
    </row>
    <row r="53" spans="1:8" x14ac:dyDescent="0.35">
      <c r="F53" s="8">
        <v>0.02</v>
      </c>
      <c r="G53" s="8">
        <v>0.67</v>
      </c>
      <c r="H53" s="8" t="s">
        <v>61</v>
      </c>
    </row>
    <row r="54" spans="1:8" x14ac:dyDescent="0.35">
      <c r="A54" s="5" t="s">
        <v>91</v>
      </c>
    </row>
    <row r="55" spans="1:8" x14ac:dyDescent="0.35">
      <c r="A55" s="5"/>
      <c r="B55" s="4" t="s">
        <v>0</v>
      </c>
      <c r="C55" s="4" t="s">
        <v>1</v>
      </c>
      <c r="D55" s="4" t="s">
        <v>4</v>
      </c>
    </row>
    <row r="56" spans="1:8" x14ac:dyDescent="0.35">
      <c r="A56" s="10" t="s">
        <v>41</v>
      </c>
      <c r="B56" s="10"/>
      <c r="C56" s="10"/>
      <c r="D56" s="10" t="s">
        <v>42</v>
      </c>
    </row>
    <row r="57" spans="1:8" x14ac:dyDescent="0.35">
      <c r="A57" t="s">
        <v>43</v>
      </c>
      <c r="B57" s="1">
        <v>0.75</v>
      </c>
      <c r="C57" s="1">
        <v>0.9</v>
      </c>
    </row>
    <row r="58" spans="1:8" x14ac:dyDescent="0.35">
      <c r="A58" t="s">
        <v>43</v>
      </c>
      <c r="B58">
        <f>B56*B57</f>
        <v>0</v>
      </c>
      <c r="C58">
        <f>C56*C57</f>
        <v>0</v>
      </c>
      <c r="D58" t="s">
        <v>42</v>
      </c>
    </row>
    <row r="59" spans="1:8" x14ac:dyDescent="0.35">
      <c r="A59" t="s">
        <v>44</v>
      </c>
      <c r="B59" s="1">
        <v>0.05</v>
      </c>
      <c r="C59" s="1">
        <v>0.3</v>
      </c>
    </row>
    <row r="60" spans="1:8" x14ac:dyDescent="0.35">
      <c r="A60" t="s">
        <v>46</v>
      </c>
      <c r="B60" s="3">
        <f>B58*B59</f>
        <v>0</v>
      </c>
      <c r="C60" s="3">
        <f>C58*C59</f>
        <v>0</v>
      </c>
      <c r="D60" t="s">
        <v>47</v>
      </c>
    </row>
    <row r="61" spans="1:8" x14ac:dyDescent="0.35">
      <c r="A61" t="s">
        <v>64</v>
      </c>
      <c r="B61">
        <f>B60*G71</f>
        <v>0</v>
      </c>
      <c r="C61">
        <f>C60*G71</f>
        <v>0</v>
      </c>
      <c r="D61" t="s">
        <v>45</v>
      </c>
    </row>
    <row r="62" spans="1:8" x14ac:dyDescent="0.35">
      <c r="A62" s="10" t="s">
        <v>83</v>
      </c>
      <c r="B62" s="10">
        <f>G2</f>
        <v>0</v>
      </c>
      <c r="C62" s="10">
        <f>G2</f>
        <v>0</v>
      </c>
      <c r="D62" s="10" t="s">
        <v>84</v>
      </c>
    </row>
    <row r="63" spans="1:8" x14ac:dyDescent="0.35">
      <c r="A63" s="14" t="s">
        <v>92</v>
      </c>
      <c r="B63" s="14">
        <f>B61*B62</f>
        <v>0</v>
      </c>
      <c r="C63" s="14">
        <f>C61*C62</f>
        <v>0</v>
      </c>
      <c r="D63" s="14" t="s">
        <v>89</v>
      </c>
      <c r="F63" s="6"/>
      <c r="G63" s="6"/>
    </row>
    <row r="64" spans="1:8" x14ac:dyDescent="0.35">
      <c r="F64" s="24"/>
      <c r="G64" s="6"/>
    </row>
    <row r="65" spans="1:9" x14ac:dyDescent="0.35">
      <c r="A65" s="5" t="s">
        <v>94</v>
      </c>
    </row>
    <row r="66" spans="1:9" x14ac:dyDescent="0.35">
      <c r="B66" s="4" t="s">
        <v>0</v>
      </c>
      <c r="C66" s="4" t="s">
        <v>1</v>
      </c>
      <c r="D66" s="4" t="s">
        <v>4</v>
      </c>
      <c r="E66" s="4"/>
      <c r="F66" s="26"/>
      <c r="G66" s="26"/>
      <c r="H66" s="26"/>
      <c r="I66" s="6"/>
    </row>
    <row r="67" spans="1:9" x14ac:dyDescent="0.35">
      <c r="A67" s="10" t="s">
        <v>39</v>
      </c>
      <c r="B67" s="10"/>
      <c r="C67" s="10"/>
      <c r="D67" s="10" t="s">
        <v>38</v>
      </c>
      <c r="F67" s="6"/>
      <c r="G67" s="6"/>
      <c r="H67" s="6"/>
      <c r="I67" s="6"/>
    </row>
    <row r="68" spans="1:9" x14ac:dyDescent="0.35">
      <c r="A68" s="6" t="s">
        <v>37</v>
      </c>
      <c r="B68" s="6">
        <v>0.08</v>
      </c>
      <c r="C68" s="6">
        <v>2.36</v>
      </c>
      <c r="D68" s="6" t="s">
        <v>93</v>
      </c>
      <c r="F68" s="6"/>
      <c r="G68" s="6"/>
      <c r="H68" s="6"/>
      <c r="I68" s="6"/>
    </row>
    <row r="69" spans="1:9" x14ac:dyDescent="0.35">
      <c r="A69" s="14" t="s">
        <v>92</v>
      </c>
      <c r="B69" s="14">
        <f>B67*B68</f>
        <v>0</v>
      </c>
      <c r="C69" s="14">
        <f>C67*C68</f>
        <v>0</v>
      </c>
      <c r="D69" s="14" t="s">
        <v>40</v>
      </c>
      <c r="F69" s="6"/>
      <c r="G69" s="6"/>
      <c r="H69" s="6"/>
      <c r="I69" s="6"/>
    </row>
    <row r="70" spans="1:9" x14ac:dyDescent="0.35">
      <c r="F70" s="6"/>
      <c r="G70" s="6"/>
    </row>
    <row r="71" spans="1:9" x14ac:dyDescent="0.35">
      <c r="F71" s="6"/>
      <c r="G71" s="25"/>
    </row>
  </sheetData>
  <mergeCells count="1">
    <mergeCell ref="F49:G49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4D411-6A6A-42AE-9E05-E4B04B071E35}">
  <dimension ref="A1:T99"/>
  <sheetViews>
    <sheetView tabSelected="1" zoomScale="112" zoomScaleNormal="112" workbookViewId="0">
      <selection activeCell="I23" sqref="I23"/>
    </sheetView>
  </sheetViews>
  <sheetFormatPr defaultRowHeight="14.5" x14ac:dyDescent="0.35"/>
  <cols>
    <col min="1" max="1" width="40.90625" customWidth="1"/>
    <col min="2" max="2" width="16.6328125" customWidth="1"/>
    <col min="4" max="4" width="10.90625" customWidth="1"/>
    <col min="5" max="5" width="9.6328125" bestFit="1" customWidth="1"/>
    <col min="6" max="6" width="22.6328125" customWidth="1"/>
    <col min="7" max="7" width="14.6328125" customWidth="1"/>
    <col min="8" max="8" width="11.81640625" customWidth="1"/>
    <col min="9" max="9" width="18.90625" customWidth="1"/>
    <col min="10" max="10" width="12.08984375" bestFit="1" customWidth="1"/>
    <col min="11" max="11" width="9.6328125" bestFit="1" customWidth="1"/>
    <col min="16" max="16" width="22.26953125" customWidth="1"/>
  </cols>
  <sheetData>
    <row r="1" spans="1:11" x14ac:dyDescent="0.35">
      <c r="A1" s="18" t="s">
        <v>67</v>
      </c>
      <c r="B1" s="18" t="s">
        <v>75</v>
      </c>
      <c r="C1" s="18" t="s">
        <v>76</v>
      </c>
      <c r="D1" s="18" t="s">
        <v>4</v>
      </c>
    </row>
    <row r="2" spans="1:11" ht="29" x14ac:dyDescent="0.35">
      <c r="A2" s="19" t="s">
        <v>98</v>
      </c>
      <c r="B2" s="20">
        <f>B15</f>
        <v>0</v>
      </c>
      <c r="C2" s="20">
        <f>C15</f>
        <v>0</v>
      </c>
      <c r="D2" s="19" t="s">
        <v>120</v>
      </c>
      <c r="F2" s="29" t="s">
        <v>118</v>
      </c>
      <c r="G2" s="10">
        <v>0</v>
      </c>
    </row>
    <row r="3" spans="1:11" x14ac:dyDescent="0.35">
      <c r="A3" s="19" t="s">
        <v>99</v>
      </c>
      <c r="B3" s="19">
        <v>0</v>
      </c>
      <c r="C3" s="19">
        <v>0</v>
      </c>
      <c r="D3" s="19" t="s">
        <v>138</v>
      </c>
      <c r="F3" s="23"/>
      <c r="G3" s="6"/>
      <c r="H3" s="6"/>
    </row>
    <row r="4" spans="1:11" x14ac:dyDescent="0.35">
      <c r="A4" s="19" t="s">
        <v>100</v>
      </c>
      <c r="B4" s="19">
        <f>B39</f>
        <v>0</v>
      </c>
      <c r="C4" s="19">
        <f>C39</f>
        <v>0</v>
      </c>
      <c r="D4" s="19" t="s">
        <v>89</v>
      </c>
    </row>
    <row r="5" spans="1:11" x14ac:dyDescent="0.35">
      <c r="A5" s="19" t="s">
        <v>101</v>
      </c>
      <c r="B5" s="20">
        <f>B62</f>
        <v>0</v>
      </c>
      <c r="C5" s="20">
        <f>C62</f>
        <v>0</v>
      </c>
      <c r="D5" s="19" t="s">
        <v>138</v>
      </c>
    </row>
    <row r="6" spans="1:11" x14ac:dyDescent="0.35">
      <c r="A6" s="19" t="s">
        <v>102</v>
      </c>
      <c r="B6" s="20">
        <f>B74</f>
        <v>0</v>
      </c>
      <c r="C6" s="20">
        <f>C74</f>
        <v>0</v>
      </c>
      <c r="D6" s="19" t="s">
        <v>89</v>
      </c>
    </row>
    <row r="7" spans="1:11" x14ac:dyDescent="0.35">
      <c r="A7" s="19" t="s">
        <v>103</v>
      </c>
      <c r="B7" s="20">
        <f>B90</f>
        <v>0</v>
      </c>
      <c r="C7" s="20">
        <f>C90</f>
        <v>0</v>
      </c>
      <c r="D7" s="19" t="s">
        <v>89</v>
      </c>
    </row>
    <row r="8" spans="1:11" x14ac:dyDescent="0.35">
      <c r="A8" s="19" t="s">
        <v>104</v>
      </c>
      <c r="B8" s="20">
        <f>B99</f>
        <v>0</v>
      </c>
      <c r="C8" s="20">
        <f>C99</f>
        <v>0</v>
      </c>
      <c r="D8" s="19" t="s">
        <v>138</v>
      </c>
    </row>
    <row r="9" spans="1:11" x14ac:dyDescent="0.35">
      <c r="B9" s="2"/>
      <c r="C9" s="2"/>
    </row>
    <row r="10" spans="1:11" ht="29" x14ac:dyDescent="0.35">
      <c r="A10" s="28" t="s">
        <v>105</v>
      </c>
    </row>
    <row r="11" spans="1:11" x14ac:dyDescent="0.35">
      <c r="A11" s="5"/>
      <c r="B11" s="4" t="s">
        <v>0</v>
      </c>
      <c r="C11" s="4" t="s">
        <v>1</v>
      </c>
      <c r="D11" s="4" t="s">
        <v>4</v>
      </c>
      <c r="F11" s="9" t="s">
        <v>98</v>
      </c>
      <c r="G11" s="8"/>
      <c r="H11" s="8"/>
      <c r="I11" s="8"/>
      <c r="J11" s="6"/>
    </row>
    <row r="12" spans="1:11" ht="29" x14ac:dyDescent="0.35">
      <c r="A12" s="37" t="s">
        <v>108</v>
      </c>
      <c r="B12" s="17"/>
      <c r="C12" s="17"/>
      <c r="D12" s="36" t="s">
        <v>107</v>
      </c>
      <c r="E12" s="7"/>
      <c r="F12" s="17" t="s">
        <v>109</v>
      </c>
      <c r="G12" s="17" t="s">
        <v>110</v>
      </c>
      <c r="H12" s="17" t="s">
        <v>116</v>
      </c>
      <c r="I12" s="17" t="s">
        <v>115</v>
      </c>
    </row>
    <row r="13" spans="1:11" x14ac:dyDescent="0.35">
      <c r="A13" t="s">
        <v>117</v>
      </c>
      <c r="B13" s="7">
        <f>B12*365</f>
        <v>0</v>
      </c>
      <c r="C13" s="7">
        <f>C12*365</f>
        <v>0</v>
      </c>
      <c r="D13" s="7" t="s">
        <v>6</v>
      </c>
      <c r="F13" s="8" t="s">
        <v>111</v>
      </c>
      <c r="G13" s="8" t="s">
        <v>195</v>
      </c>
      <c r="H13" s="8">
        <f>2*0.29</f>
        <v>0.57999999999999996</v>
      </c>
      <c r="I13" s="8">
        <f>355*0.29</f>
        <v>102.94999999999999</v>
      </c>
      <c r="K13" s="30"/>
    </row>
    <row r="14" spans="1:11" x14ac:dyDescent="0.35">
      <c r="A14" s="10" t="s">
        <v>119</v>
      </c>
      <c r="B14" s="11">
        <f>G2</f>
        <v>0</v>
      </c>
      <c r="C14" s="11">
        <f>G2</f>
        <v>0</v>
      </c>
      <c r="D14" s="11" t="s">
        <v>56</v>
      </c>
      <c r="F14" s="8" t="s">
        <v>112</v>
      </c>
      <c r="G14" s="8" t="s">
        <v>196</v>
      </c>
      <c r="H14" s="8">
        <v>35</v>
      </c>
      <c r="I14" s="8">
        <v>60</v>
      </c>
    </row>
    <row r="15" spans="1:11" x14ac:dyDescent="0.35">
      <c r="A15" s="14" t="s">
        <v>122</v>
      </c>
      <c r="B15" s="14">
        <f>B13*B14</f>
        <v>0</v>
      </c>
      <c r="C15" s="14">
        <f>C13*C14</f>
        <v>0</v>
      </c>
      <c r="D15" s="14" t="s">
        <v>120</v>
      </c>
      <c r="F15" s="8" t="s">
        <v>113</v>
      </c>
      <c r="G15" s="8" t="s">
        <v>197</v>
      </c>
      <c r="H15" s="8">
        <v>0</v>
      </c>
      <c r="I15" s="8">
        <v>30</v>
      </c>
    </row>
    <row r="16" spans="1:11" x14ac:dyDescent="0.35">
      <c r="A16" s="6"/>
      <c r="B16" s="24"/>
      <c r="C16" s="24"/>
      <c r="D16" s="6"/>
      <c r="F16" s="8" t="s">
        <v>114</v>
      </c>
      <c r="G16" s="8" t="s">
        <v>198</v>
      </c>
      <c r="H16" s="8">
        <f>510+12</f>
        <v>522</v>
      </c>
      <c r="I16" s="8">
        <f>925+99</f>
        <v>1024</v>
      </c>
    </row>
    <row r="17" spans="1:10" x14ac:dyDescent="0.35">
      <c r="A17" s="5" t="s">
        <v>106</v>
      </c>
      <c r="B17" s="6"/>
      <c r="C17" s="6"/>
      <c r="D17" s="6"/>
      <c r="F17" s="6"/>
      <c r="G17" s="6"/>
      <c r="H17" s="6"/>
      <c r="I17" s="6"/>
      <c r="J17" s="6"/>
    </row>
    <row r="18" spans="1:10" x14ac:dyDescent="0.35">
      <c r="A18" s="4" t="s">
        <v>132</v>
      </c>
      <c r="B18" s="4" t="s">
        <v>0</v>
      </c>
      <c r="C18" s="4" t="s">
        <v>1</v>
      </c>
      <c r="D18" s="4" t="s">
        <v>4</v>
      </c>
    </row>
    <row r="19" spans="1:10" x14ac:dyDescent="0.35">
      <c r="A19" s="21" t="s">
        <v>129</v>
      </c>
    </row>
    <row r="20" spans="1:10" x14ac:dyDescent="0.35">
      <c r="A20" s="29" t="s">
        <v>192</v>
      </c>
      <c r="B20" s="10">
        <f>B19*365</f>
        <v>0</v>
      </c>
      <c r="C20" s="10">
        <f>C19*365</f>
        <v>0</v>
      </c>
      <c r="D20" s="10" t="s">
        <v>131</v>
      </c>
    </row>
    <row r="21" spans="1:10" x14ac:dyDescent="0.35">
      <c r="A21" s="19" t="s">
        <v>133</v>
      </c>
      <c r="B21" s="20">
        <f>B20*0.5</f>
        <v>0</v>
      </c>
      <c r="C21" s="20">
        <f>C20*0.14</f>
        <v>0</v>
      </c>
      <c r="D21" s="19" t="s">
        <v>131</v>
      </c>
    </row>
    <row r="22" spans="1:10" x14ac:dyDescent="0.35">
      <c r="B22" s="3"/>
      <c r="C22" s="3"/>
    </row>
    <row r="23" spans="1:10" x14ac:dyDescent="0.35">
      <c r="A23" s="21" t="s">
        <v>130</v>
      </c>
      <c r="C23" s="13"/>
    </row>
    <row r="24" spans="1:10" x14ac:dyDescent="0.35">
      <c r="A24" s="10" t="s">
        <v>162</v>
      </c>
      <c r="B24" s="10"/>
      <c r="C24" s="10"/>
      <c r="D24" s="10" t="s">
        <v>56</v>
      </c>
      <c r="F24" s="6"/>
      <c r="G24" s="6"/>
    </row>
    <row r="25" spans="1:10" x14ac:dyDescent="0.35">
      <c r="A25" s="6" t="s">
        <v>134</v>
      </c>
      <c r="B25" s="22">
        <v>10</v>
      </c>
      <c r="C25" s="22">
        <v>16</v>
      </c>
      <c r="D25" s="6" t="s">
        <v>136</v>
      </c>
      <c r="F25" s="6"/>
      <c r="G25" s="6"/>
    </row>
    <row r="26" spans="1:10" x14ac:dyDescent="0.35">
      <c r="A26" s="6" t="s">
        <v>140</v>
      </c>
      <c r="B26">
        <f>B24*B25</f>
        <v>0</v>
      </c>
      <c r="C26">
        <f>C24*C25</f>
        <v>0</v>
      </c>
      <c r="D26" s="6" t="s">
        <v>135</v>
      </c>
    </row>
    <row r="27" spans="1:10" x14ac:dyDescent="0.35">
      <c r="A27" s="35" t="s">
        <v>137</v>
      </c>
      <c r="B27" s="35">
        <f>B26*0.01</f>
        <v>0</v>
      </c>
      <c r="C27" s="35">
        <f>C26*0.04</f>
        <v>0</v>
      </c>
      <c r="D27" s="35" t="s">
        <v>138</v>
      </c>
    </row>
    <row r="28" spans="1:10" x14ac:dyDescent="0.35">
      <c r="B28" s="2"/>
      <c r="C28" s="2"/>
    </row>
    <row r="29" spans="1:10" x14ac:dyDescent="0.35">
      <c r="A29" s="4" t="s">
        <v>139</v>
      </c>
      <c r="B29" s="1"/>
      <c r="C29" s="1"/>
    </row>
    <row r="30" spans="1:10" x14ac:dyDescent="0.35">
      <c r="A30" s="10" t="s">
        <v>193</v>
      </c>
      <c r="B30" s="10"/>
      <c r="C30" s="10"/>
      <c r="D30" s="10" t="s">
        <v>56</v>
      </c>
    </row>
    <row r="31" spans="1:10" x14ac:dyDescent="0.35">
      <c r="A31" s="6" t="s">
        <v>134</v>
      </c>
      <c r="B31" s="22">
        <v>0.6</v>
      </c>
      <c r="C31" s="31">
        <v>1.6</v>
      </c>
      <c r="D31" s="6" t="s">
        <v>136</v>
      </c>
    </row>
    <row r="32" spans="1:10" x14ac:dyDescent="0.35">
      <c r="A32" s="6" t="s">
        <v>140</v>
      </c>
      <c r="B32">
        <f>B30*B31</f>
        <v>0</v>
      </c>
      <c r="C32">
        <f>C30*C31</f>
        <v>0</v>
      </c>
      <c r="D32" s="6" t="s">
        <v>135</v>
      </c>
    </row>
    <row r="33" spans="1:9" x14ac:dyDescent="0.35">
      <c r="A33" s="35" t="s">
        <v>137</v>
      </c>
      <c r="B33" s="35">
        <f>B32*0.005</f>
        <v>0</v>
      </c>
      <c r="C33" s="35">
        <f>C32*0.008</f>
        <v>0</v>
      </c>
      <c r="D33" s="35" t="s">
        <v>138</v>
      </c>
    </row>
    <row r="35" spans="1:9" x14ac:dyDescent="0.35">
      <c r="A35" s="5" t="s">
        <v>121</v>
      </c>
      <c r="B35" s="4" t="s">
        <v>0</v>
      </c>
      <c r="C35" s="4" t="s">
        <v>1</v>
      </c>
      <c r="D35" s="4" t="s">
        <v>4</v>
      </c>
    </row>
    <row r="36" spans="1:9" x14ac:dyDescent="0.35">
      <c r="A36" s="10" t="s">
        <v>124</v>
      </c>
      <c r="B36" s="10"/>
      <c r="C36" s="10"/>
      <c r="D36" s="10" t="s">
        <v>125</v>
      </c>
    </row>
    <row r="37" spans="1:9" x14ac:dyDescent="0.35">
      <c r="A37" t="s">
        <v>126</v>
      </c>
      <c r="B37">
        <f>0.17*B36</f>
        <v>0</v>
      </c>
      <c r="C37">
        <f>0.17*C36</f>
        <v>0</v>
      </c>
      <c r="D37" t="s">
        <v>123</v>
      </c>
    </row>
    <row r="38" spans="1:9" x14ac:dyDescent="0.35">
      <c r="A38" s="10" t="s">
        <v>119</v>
      </c>
      <c r="B38" s="11">
        <f>G2</f>
        <v>0</v>
      </c>
      <c r="C38" s="11">
        <f>G2</f>
        <v>0</v>
      </c>
      <c r="D38" s="11" t="s">
        <v>56</v>
      </c>
    </row>
    <row r="39" spans="1:9" x14ac:dyDescent="0.35">
      <c r="A39" s="14" t="s">
        <v>127</v>
      </c>
      <c r="B39" s="14">
        <f>B37*B38</f>
        <v>0</v>
      </c>
      <c r="C39" s="14">
        <f>C37*C38</f>
        <v>0</v>
      </c>
      <c r="D39" s="14" t="s">
        <v>128</v>
      </c>
    </row>
    <row r="41" spans="1:9" x14ac:dyDescent="0.35">
      <c r="A41" s="5" t="s">
        <v>141</v>
      </c>
    </row>
    <row r="42" spans="1:9" x14ac:dyDescent="0.35">
      <c r="A42" s="4" t="s">
        <v>145</v>
      </c>
      <c r="B42" s="4" t="s">
        <v>0</v>
      </c>
      <c r="C42" s="4" t="s">
        <v>1</v>
      </c>
      <c r="D42" s="4" t="s">
        <v>4</v>
      </c>
      <c r="F42" s="39"/>
      <c r="G42" s="39"/>
      <c r="H42" s="6"/>
      <c r="I42" s="6"/>
    </row>
    <row r="43" spans="1:9" ht="29" x14ac:dyDescent="0.35">
      <c r="A43" s="29" t="s">
        <v>146</v>
      </c>
      <c r="B43" s="10">
        <f>E44</f>
        <v>0</v>
      </c>
      <c r="C43" s="10">
        <f>E44</f>
        <v>0</v>
      </c>
      <c r="D43" s="10" t="s">
        <v>138</v>
      </c>
      <c r="F43" s="6"/>
      <c r="G43" s="6"/>
      <c r="H43" s="6"/>
      <c r="I43" s="6"/>
    </row>
    <row r="44" spans="1:9" x14ac:dyDescent="0.35">
      <c r="A44" t="s">
        <v>147</v>
      </c>
      <c r="B44">
        <f>B43*0.75</f>
        <v>0</v>
      </c>
      <c r="C44">
        <f>C43*0.85</f>
        <v>0</v>
      </c>
      <c r="D44" s="6" t="s">
        <v>138</v>
      </c>
      <c r="F44" s="6"/>
      <c r="G44" s="6"/>
      <c r="H44" s="6"/>
      <c r="I44" s="6"/>
    </row>
    <row r="45" spans="1:9" x14ac:dyDescent="0.35">
      <c r="A45" t="s">
        <v>142</v>
      </c>
      <c r="B45">
        <f>B44*0.67</f>
        <v>0</v>
      </c>
      <c r="C45">
        <f>C44*0.67</f>
        <v>0</v>
      </c>
      <c r="D45" s="6" t="s">
        <v>138</v>
      </c>
    </row>
    <row r="46" spans="1:9" x14ac:dyDescent="0.35">
      <c r="A46" t="s">
        <v>148</v>
      </c>
      <c r="B46">
        <f>B45*0.01</f>
        <v>0</v>
      </c>
      <c r="C46">
        <f>C45*0.04</f>
        <v>0</v>
      </c>
      <c r="D46" s="6" t="s">
        <v>138</v>
      </c>
    </row>
    <row r="47" spans="1:9" x14ac:dyDescent="0.35">
      <c r="A47" t="s">
        <v>149</v>
      </c>
      <c r="B47">
        <f>B45*0.025</f>
        <v>0</v>
      </c>
      <c r="C47">
        <f>C45*0.025</f>
        <v>0</v>
      </c>
      <c r="D47" s="6" t="s">
        <v>138</v>
      </c>
    </row>
    <row r="48" spans="1:9" x14ac:dyDescent="0.35">
      <c r="A48" s="19" t="s">
        <v>152</v>
      </c>
      <c r="B48" s="19">
        <f>SUM(B46:B47)</f>
        <v>0</v>
      </c>
      <c r="C48" s="19">
        <f>SUM(C46:C47)</f>
        <v>0</v>
      </c>
      <c r="D48" s="19" t="s">
        <v>138</v>
      </c>
    </row>
    <row r="50" spans="1:8" x14ac:dyDescent="0.35">
      <c r="A50" s="4" t="s">
        <v>150</v>
      </c>
      <c r="B50" s="4" t="s">
        <v>143</v>
      </c>
      <c r="C50" s="4" t="s">
        <v>144</v>
      </c>
      <c r="D50" s="4" t="s">
        <v>4</v>
      </c>
    </row>
    <row r="51" spans="1:8" ht="29" x14ac:dyDescent="0.35">
      <c r="A51" s="29" t="s">
        <v>151</v>
      </c>
      <c r="B51" s="10">
        <f>E52</f>
        <v>0</v>
      </c>
      <c r="C51" s="10">
        <f>E52</f>
        <v>0</v>
      </c>
      <c r="D51" s="10" t="s">
        <v>138</v>
      </c>
    </row>
    <row r="52" spans="1:8" x14ac:dyDescent="0.35">
      <c r="A52" t="s">
        <v>155</v>
      </c>
      <c r="B52">
        <f>B51*0.97</f>
        <v>0</v>
      </c>
      <c r="C52">
        <f>C51*0.985</f>
        <v>0</v>
      </c>
      <c r="D52" s="6" t="s">
        <v>138</v>
      </c>
    </row>
    <row r="53" spans="1:8" x14ac:dyDescent="0.35">
      <c r="A53" t="s">
        <v>142</v>
      </c>
      <c r="B53">
        <f>B52*0.67</f>
        <v>0</v>
      </c>
      <c r="C53">
        <f>C52*0.67</f>
        <v>0</v>
      </c>
      <c r="D53" s="6" t="s">
        <v>138</v>
      </c>
      <c r="F53" s="6"/>
      <c r="G53" s="6"/>
    </row>
    <row r="54" spans="1:8" x14ac:dyDescent="0.35">
      <c r="A54" t="s">
        <v>148</v>
      </c>
      <c r="B54">
        <f>B53*0.01</f>
        <v>0</v>
      </c>
      <c r="C54">
        <f>C53*0.04</f>
        <v>0</v>
      </c>
      <c r="D54" s="6" t="s">
        <v>138</v>
      </c>
      <c r="F54" s="24"/>
      <c r="G54" s="6"/>
    </row>
    <row r="55" spans="1:8" x14ac:dyDescent="0.35">
      <c r="A55" t="s">
        <v>149</v>
      </c>
      <c r="B55">
        <f>B53*0.025</f>
        <v>0</v>
      </c>
      <c r="C55">
        <f>C53*0.025</f>
        <v>0</v>
      </c>
      <c r="D55" s="6" t="s">
        <v>138</v>
      </c>
    </row>
    <row r="56" spans="1:8" x14ac:dyDescent="0.35">
      <c r="A56" s="19" t="s">
        <v>153</v>
      </c>
      <c r="B56" s="19">
        <f>SUM(B54:B55)</f>
        <v>0</v>
      </c>
      <c r="C56" s="19">
        <f>SUM(C54:C55)</f>
        <v>0</v>
      </c>
      <c r="D56" s="19" t="s">
        <v>138</v>
      </c>
      <c r="E56" s="4"/>
      <c r="F56" s="26"/>
      <c r="G56" s="26"/>
      <c r="H56" s="26"/>
    </row>
    <row r="57" spans="1:8" x14ac:dyDescent="0.35">
      <c r="A57" s="6"/>
      <c r="B57" s="6"/>
      <c r="C57" s="6"/>
      <c r="D57" s="6"/>
      <c r="E57" s="4"/>
      <c r="F57" s="26"/>
      <c r="G57" s="26"/>
      <c r="H57" s="26"/>
    </row>
    <row r="58" spans="1:8" x14ac:dyDescent="0.35">
      <c r="A58" s="19" t="s">
        <v>154</v>
      </c>
      <c r="B58" s="19">
        <f>B48+B56</f>
        <v>0</v>
      </c>
      <c r="C58" s="19">
        <f>C48+C56</f>
        <v>0</v>
      </c>
      <c r="D58" s="19" t="s">
        <v>138</v>
      </c>
      <c r="F58" s="6"/>
      <c r="G58" s="6"/>
      <c r="H58" s="6"/>
    </row>
    <row r="59" spans="1:8" x14ac:dyDescent="0.35">
      <c r="A59" s="6"/>
      <c r="B59" s="6"/>
      <c r="C59" s="6"/>
      <c r="D59" s="6"/>
      <c r="F59" s="6"/>
      <c r="G59" s="6"/>
      <c r="H59" s="6"/>
    </row>
    <row r="60" spans="1:8" x14ac:dyDescent="0.35">
      <c r="A60" s="21" t="s">
        <v>2</v>
      </c>
      <c r="F60" s="6"/>
      <c r="G60" s="6"/>
      <c r="H60" s="6"/>
    </row>
    <row r="61" spans="1:8" x14ac:dyDescent="0.35">
      <c r="A61" t="s">
        <v>179</v>
      </c>
      <c r="B61" s="32">
        <f>B58*0.56</f>
        <v>0</v>
      </c>
      <c r="C61" s="32">
        <f>C58*0.72</f>
        <v>0</v>
      </c>
      <c r="D61" t="s">
        <v>138</v>
      </c>
      <c r="F61" s="6"/>
      <c r="G61" s="6"/>
      <c r="H61" s="6"/>
    </row>
    <row r="62" spans="1:8" x14ac:dyDescent="0.35">
      <c r="A62" s="14" t="s">
        <v>178</v>
      </c>
      <c r="B62" s="15">
        <f>B58*0.28</f>
        <v>0</v>
      </c>
      <c r="C62" s="15">
        <f>C58*0.44</f>
        <v>0</v>
      </c>
      <c r="D62" s="14" t="s">
        <v>138</v>
      </c>
      <c r="F62" s="6"/>
      <c r="G62" s="6"/>
    </row>
    <row r="63" spans="1:8" x14ac:dyDescent="0.35">
      <c r="A63" s="6"/>
      <c r="B63" s="6"/>
      <c r="C63" s="6"/>
      <c r="D63" s="6"/>
    </row>
    <row r="64" spans="1:8" x14ac:dyDescent="0.35">
      <c r="A64" s="5" t="s">
        <v>156</v>
      </c>
      <c r="B64" s="6" t="s">
        <v>157</v>
      </c>
      <c r="C64" s="6" t="s">
        <v>158</v>
      </c>
      <c r="D64" s="6" t="s">
        <v>159</v>
      </c>
      <c r="E64" t="s">
        <v>174</v>
      </c>
      <c r="F64" t="s">
        <v>160</v>
      </c>
    </row>
    <row r="65" spans="1:6" x14ac:dyDescent="0.35">
      <c r="A65" s="10" t="s">
        <v>170</v>
      </c>
      <c r="B65" s="10"/>
      <c r="C65" s="10"/>
      <c r="D65" s="10"/>
      <c r="E65" s="10"/>
      <c r="F65" s="10"/>
    </row>
    <row r="66" spans="1:6" x14ac:dyDescent="0.35">
      <c r="A66" s="6" t="s">
        <v>180</v>
      </c>
      <c r="B66" s="33">
        <v>0.42</v>
      </c>
      <c r="C66" s="33">
        <v>0.34</v>
      </c>
      <c r="D66" s="33">
        <v>0.42</v>
      </c>
      <c r="E66" s="33">
        <v>0.33</v>
      </c>
      <c r="F66" s="33">
        <v>0.25</v>
      </c>
    </row>
    <row r="67" spans="1:6" x14ac:dyDescent="0.35">
      <c r="A67" s="6" t="s">
        <v>181</v>
      </c>
      <c r="B67" s="34">
        <f>B65*B66</f>
        <v>0</v>
      </c>
      <c r="C67" s="34">
        <f>C65*C66</f>
        <v>0</v>
      </c>
      <c r="D67" s="34">
        <f>D65*D66</f>
        <v>0</v>
      </c>
      <c r="E67" s="34">
        <f>E65*E66</f>
        <v>0</v>
      </c>
      <c r="F67" s="34">
        <f>F65*F66</f>
        <v>0</v>
      </c>
    </row>
    <row r="68" spans="1:6" x14ac:dyDescent="0.35">
      <c r="A68" s="6" t="s">
        <v>169</v>
      </c>
      <c r="B68" s="6">
        <v>0.06</v>
      </c>
      <c r="C68" s="6">
        <v>0.13200000000000001</v>
      </c>
      <c r="D68" s="6">
        <v>0.41499999999999998</v>
      </c>
      <c r="E68">
        <v>0.159</v>
      </c>
      <c r="F68">
        <v>0.85</v>
      </c>
    </row>
    <row r="69" spans="1:6" x14ac:dyDescent="0.35">
      <c r="A69" s="19" t="s">
        <v>171</v>
      </c>
      <c r="B69" s="19">
        <f>B67*B68</f>
        <v>0</v>
      </c>
      <c r="C69" s="19">
        <f>C67*C68</f>
        <v>0</v>
      </c>
      <c r="D69" s="19">
        <f>D67*D68</f>
        <v>0</v>
      </c>
      <c r="E69" s="19">
        <f>E67*E68</f>
        <v>0</v>
      </c>
      <c r="F69" s="19">
        <f>F67*F68</f>
        <v>0</v>
      </c>
    </row>
    <row r="70" spans="1:6" x14ac:dyDescent="0.35">
      <c r="A70" s="19" t="s">
        <v>172</v>
      </c>
      <c r="B70" s="19">
        <f>SUM(B69:F69)</f>
        <v>0</v>
      </c>
      <c r="C70" s="6"/>
      <c r="D70" s="6"/>
      <c r="E70" s="6"/>
      <c r="F70" s="6"/>
    </row>
    <row r="71" spans="1:6" x14ac:dyDescent="0.35">
      <c r="C71" s="6"/>
      <c r="D71" s="6"/>
    </row>
    <row r="72" spans="1:6" x14ac:dyDescent="0.35">
      <c r="A72" s="21" t="s">
        <v>2</v>
      </c>
    </row>
    <row r="73" spans="1:6" x14ac:dyDescent="0.35">
      <c r="A73" s="6" t="s">
        <v>182</v>
      </c>
      <c r="B73" s="22">
        <f>B70*0.4</f>
        <v>0</v>
      </c>
      <c r="C73" s="22">
        <f>B70*0.4</f>
        <v>0</v>
      </c>
      <c r="D73" s="6" t="s">
        <v>138</v>
      </c>
    </row>
    <row r="74" spans="1:6" x14ac:dyDescent="0.35">
      <c r="A74" s="14" t="s">
        <v>183</v>
      </c>
      <c r="B74" s="15">
        <f>B70*0.6</f>
        <v>0</v>
      </c>
      <c r="C74" s="15">
        <f>B70*0.6</f>
        <v>0</v>
      </c>
      <c r="D74" s="14" t="s">
        <v>138</v>
      </c>
    </row>
    <row r="75" spans="1:6" x14ac:dyDescent="0.35">
      <c r="A75" s="6"/>
      <c r="B75" s="24"/>
      <c r="C75" s="24"/>
      <c r="D75" s="6"/>
    </row>
    <row r="76" spans="1:6" x14ac:dyDescent="0.35">
      <c r="A76" s="5" t="s">
        <v>161</v>
      </c>
      <c r="B76" t="s">
        <v>173</v>
      </c>
      <c r="C76" t="s">
        <v>174</v>
      </c>
      <c r="D76" t="s">
        <v>160</v>
      </c>
    </row>
    <row r="77" spans="1:6" x14ac:dyDescent="0.35">
      <c r="A77" s="10" t="s">
        <v>175</v>
      </c>
      <c r="B77" s="10"/>
      <c r="C77" s="10"/>
      <c r="D77" s="10"/>
    </row>
    <row r="78" spans="1:6" x14ac:dyDescent="0.35">
      <c r="A78" s="6" t="s">
        <v>180</v>
      </c>
      <c r="B78" s="1">
        <v>0.42</v>
      </c>
      <c r="C78" s="1">
        <v>0.33</v>
      </c>
      <c r="D78" s="1">
        <v>0.25</v>
      </c>
    </row>
    <row r="79" spans="1:6" x14ac:dyDescent="0.35">
      <c r="A79" s="6" t="s">
        <v>181</v>
      </c>
      <c r="B79" s="3">
        <f>B77*B78</f>
        <v>0</v>
      </c>
      <c r="C79" s="3">
        <f>C78*C77</f>
        <v>0</v>
      </c>
      <c r="D79" s="3">
        <f>D78*D77</f>
        <v>0</v>
      </c>
    </row>
    <row r="80" spans="1:6" x14ac:dyDescent="0.35">
      <c r="A80" s="6" t="s">
        <v>176</v>
      </c>
      <c r="B80">
        <v>1.0999999999999999E-2</v>
      </c>
      <c r="C80">
        <v>2.1999999999999999E-2</v>
      </c>
      <c r="D80">
        <v>4.7E-2</v>
      </c>
    </row>
    <row r="81" spans="1:20" x14ac:dyDescent="0.35">
      <c r="A81" s="6" t="s">
        <v>177</v>
      </c>
      <c r="B81">
        <v>0.02</v>
      </c>
      <c r="C81">
        <v>3.5999999999999997E-2</v>
      </c>
      <c r="D81">
        <v>8.4000000000000005E-2</v>
      </c>
    </row>
    <row r="82" spans="1:20" x14ac:dyDescent="0.35">
      <c r="A82" s="19" t="s">
        <v>184</v>
      </c>
      <c r="B82" s="19">
        <f>B79*B80</f>
        <v>0</v>
      </c>
      <c r="C82" s="19">
        <f>C79*C80</f>
        <v>0</v>
      </c>
      <c r="D82" s="19">
        <f>D79*D80</f>
        <v>0</v>
      </c>
    </row>
    <row r="83" spans="1:20" x14ac:dyDescent="0.35">
      <c r="A83" s="19" t="s">
        <v>185</v>
      </c>
      <c r="B83" s="19">
        <f>B79*B81</f>
        <v>0</v>
      </c>
      <c r="C83" s="19">
        <f>C81*C79</f>
        <v>0</v>
      </c>
      <c r="D83" s="19">
        <f>D81*D79</f>
        <v>0</v>
      </c>
    </row>
    <row r="84" spans="1:20" x14ac:dyDescent="0.35">
      <c r="A84" s="19" t="s">
        <v>186</v>
      </c>
      <c r="B84" s="19">
        <f>SUM(B82:D82)</f>
        <v>0</v>
      </c>
    </row>
    <row r="85" spans="1:20" x14ac:dyDescent="0.35">
      <c r="A85" s="19" t="s">
        <v>187</v>
      </c>
      <c r="B85" s="19">
        <f>SUM(B83:D83)</f>
        <v>0</v>
      </c>
    </row>
    <row r="86" spans="1:20" x14ac:dyDescent="0.35">
      <c r="A86" s="6"/>
      <c r="B86" s="6"/>
    </row>
    <row r="87" spans="1:20" x14ac:dyDescent="0.35">
      <c r="A87" s="21" t="s">
        <v>2</v>
      </c>
    </row>
    <row r="88" spans="1:20" x14ac:dyDescent="0.35">
      <c r="A88" s="23" t="s">
        <v>194</v>
      </c>
      <c r="B88">
        <f>B84*0.5</f>
        <v>0</v>
      </c>
      <c r="C88">
        <f>B85*0.5</f>
        <v>0</v>
      </c>
      <c r="D88" t="s">
        <v>89</v>
      </c>
    </row>
    <row r="89" spans="1:20" s="6" customFormat="1" x14ac:dyDescent="0.35">
      <c r="A89" s="6" t="s">
        <v>188</v>
      </c>
      <c r="B89" s="22">
        <f>B88*0.58</f>
        <v>0</v>
      </c>
      <c r="C89" s="22">
        <f>C88*0.58</f>
        <v>0</v>
      </c>
      <c r="D89" s="6" t="s">
        <v>89</v>
      </c>
    </row>
    <row r="90" spans="1:20" s="6" customFormat="1" x14ac:dyDescent="0.35">
      <c r="A90" s="14" t="s">
        <v>189</v>
      </c>
      <c r="B90" s="15">
        <f>B88*0.42</f>
        <v>0</v>
      </c>
      <c r="C90" s="15">
        <f>C88*0.42</f>
        <v>0</v>
      </c>
      <c r="D90" s="14" t="s">
        <v>89</v>
      </c>
    </row>
    <row r="91" spans="1:20" s="6" customFormat="1" x14ac:dyDescent="0.35">
      <c r="B91" s="22"/>
      <c r="C91" s="22"/>
    </row>
    <row r="92" spans="1:20" x14ac:dyDescent="0.35">
      <c r="A92" s="5" t="s">
        <v>163</v>
      </c>
    </row>
    <row r="93" spans="1:20" x14ac:dyDescent="0.35">
      <c r="A93" s="10" t="s">
        <v>164</v>
      </c>
      <c r="B93" s="10"/>
      <c r="C93" s="10"/>
      <c r="D93" s="10" t="s">
        <v>165</v>
      </c>
      <c r="O93" s="6"/>
      <c r="P93" s="6"/>
      <c r="Q93" s="6"/>
      <c r="R93" s="6"/>
      <c r="S93" s="6"/>
      <c r="T93" s="6"/>
    </row>
    <row r="94" spans="1:20" x14ac:dyDescent="0.35">
      <c r="A94" t="s">
        <v>167</v>
      </c>
      <c r="B94">
        <v>19</v>
      </c>
      <c r="C94">
        <v>19</v>
      </c>
      <c r="D94" t="s">
        <v>166</v>
      </c>
      <c r="O94" s="6"/>
      <c r="P94" s="6"/>
      <c r="Q94" s="6"/>
      <c r="R94" s="6"/>
      <c r="S94" s="6"/>
      <c r="T94" s="6"/>
    </row>
    <row r="95" spans="1:20" x14ac:dyDescent="0.35">
      <c r="A95" s="19" t="s">
        <v>168</v>
      </c>
      <c r="B95" s="19">
        <f>B93*B94</f>
        <v>0</v>
      </c>
      <c r="C95" s="19">
        <f>C93*C94</f>
        <v>0</v>
      </c>
      <c r="D95" s="19" t="s">
        <v>138</v>
      </c>
      <c r="O95" s="6"/>
      <c r="P95" s="6"/>
      <c r="Q95" s="6"/>
      <c r="R95" s="6"/>
      <c r="S95" s="6"/>
      <c r="T95" s="6"/>
    </row>
    <row r="96" spans="1:20" x14ac:dyDescent="0.35">
      <c r="O96" s="6"/>
      <c r="P96" s="6"/>
      <c r="Q96" s="6"/>
      <c r="R96" s="6"/>
      <c r="S96" s="6"/>
      <c r="T96" s="6"/>
    </row>
    <row r="97" spans="1:20" x14ac:dyDescent="0.35">
      <c r="A97" s="21" t="s">
        <v>2</v>
      </c>
      <c r="O97" s="6"/>
      <c r="P97" s="6"/>
      <c r="Q97" s="6"/>
      <c r="R97" s="6"/>
      <c r="S97" s="6"/>
      <c r="T97" s="6"/>
    </row>
    <row r="98" spans="1:20" x14ac:dyDescent="0.35">
      <c r="A98" t="s">
        <v>190</v>
      </c>
      <c r="B98" s="32">
        <f>B95*0.73</f>
        <v>0</v>
      </c>
      <c r="C98" s="32">
        <f>C95*0.73</f>
        <v>0</v>
      </c>
      <c r="D98" t="s">
        <v>138</v>
      </c>
    </row>
    <row r="99" spans="1:20" x14ac:dyDescent="0.35">
      <c r="A99" s="14" t="s">
        <v>191</v>
      </c>
      <c r="B99" s="15">
        <f>B95*0.27</f>
        <v>0</v>
      </c>
      <c r="C99" s="15">
        <f>C95*0.27</f>
        <v>0</v>
      </c>
      <c r="D99" s="14" t="s">
        <v>138</v>
      </c>
    </row>
  </sheetData>
  <mergeCells count="1">
    <mergeCell ref="F42:G42"/>
  </mergeCell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To wastewater</vt:lpstr>
      <vt:lpstr>To stormwater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Fältström Emma - NSVA</dc:creator>
  <cp:lastModifiedBy>Fältström Emma - NSVA</cp:lastModifiedBy>
  <dcterms:created xsi:type="dcterms:W3CDTF">2021-06-02T09:19:54Z</dcterms:created>
  <dcterms:modified xsi:type="dcterms:W3CDTF">2022-03-18T09:30:17Z</dcterms:modified>
</cp:coreProperties>
</file>